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3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<sst xmlns="http://schemas.openxmlformats.org/spreadsheetml/2006/main" count="27" uniqueCount="26">
  <si>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tick</t>
  </si>
  <si>
    <t>tock</t>
  </si>
  <si>
    <t>ntp2</t>
  </si>
  <si>
    <t>run</t>
  </si>
  <si>
    <t>host/%cpu</t>
  </si>
  <si>
    <t>begin pkt</t>
  </si>
  <si>
    <t>end pkt</t>
  </si>
  <si>
    <t>pkts</t>
  </si>
  <si>
    <t>bgn time</t>
  </si>
  <si>
    <t>end time</t>
  </si>
  <si>
    <t>pkt/sec</t>
  </si>
  <si>
    <t>cpu/pkt</t>
  </si>
  <si>
    <t>(s)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</si>
  <si>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s)</t>
    </r>
  </si>
  <si>
    <t>BW</t>
  </si>
  <si>
    <t>(MHz)</t>
  </si>
  <si>
    <t>gapped</t>
  </si>
  <si>
    <t>%</t>
  </si>
  <si>
    <t>Itanium server with a Symmetricom bc635PCI-U bus clock tied to a Zyfer Gsync PPS GPS</t>
  </si>
  <si>
    <t>ntp</t>
  </si>
  <si>
    <t>Why is the CPU percentage different in the first and second runs?</t>
  </si>
  <si>
    <t>summary of combined servers</t>
  </si>
  <si>
    <t>derived data</t>
  </si>
  <si>
    <t>redline</t>
  </si>
  <si>
    <t>50%</t>
  </si>
  <si>
    <t>CPU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</si>
</sst>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"/>
    <numFmt numFmtId="170" formatCode="[$-F400]h:mm:ss\ AM/PM"/>
    <numFmt numFmtId="171" formatCode="h:mm;@"/>
    <numFmt numFmtId="172" formatCode="0.0"/>
    <numFmt numFmtId="173" formatCode="0.0%"/>
    <numFmt numFmtId="174" formatCode="hh:mm:ss"/>
  </numFmts>
  <fonts count="6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C7">
      <selection activeCell="H2" sqref="H2"/>
    </sheetView>
  </sheetViews>
  <sheetFormatPr defaultColWidth="9.140625" defaultRowHeight="12.75"/>
  <cols>
    <col min="1" max="1" width="9.57421875" style="3" bestFit="1" customWidth="1"/>
    <col min="2" max="3" width="12.7109375" style="4" bestFit="1" customWidth="1"/>
    <col min="4" max="4" width="9.140625" style="4" bestFit="1" customWidth="1"/>
    <col min="5" max="6" width="8.140625" style="7" bestFit="1" customWidth="1"/>
    <col min="7" max="7" width="4.28125" style="2" bestFit="1" customWidth="1"/>
    <col min="8" max="8" width="6.7109375" style="4" bestFit="1" customWidth="1"/>
    <col min="9" max="9" width="6.8515625" style="8" bestFit="1" customWidth="1"/>
    <col min="10" max="10" width="5.8515625" style="8" bestFit="1" customWidth="1"/>
    <col min="11" max="11" width="9.140625" style="4" bestFit="1" customWidth="1"/>
    <col min="12" max="12" width="7.57421875" style="4" bestFit="1" customWidth="1"/>
    <col min="13" max="13" width="6.28125" style="17" bestFit="1" customWidth="1"/>
    <col min="14" max="14" width="7.57421875" style="4" bestFit="1" customWidth="1"/>
  </cols>
  <sheetData>
    <row r="1" spans="1:14" s="15" customFormat="1" ht="12.75">
      <c r="A1" s="10" t="s">
        <v>4</v>
      </c>
      <c r="B1" s="11" t="s">
        <v>5</v>
      </c>
      <c r="C1" s="11" t="s">
        <v>6</v>
      </c>
      <c r="D1" s="11" t="s">
        <v>7</v>
      </c>
      <c r="E1" s="12" t="s">
        <v>8</v>
      </c>
      <c r="F1" s="12" t="s">
        <v>9</v>
      </c>
      <c r="G1" s="13" t="s">
        <v>25</v>
      </c>
      <c r="H1" s="11" t="s">
        <v>10</v>
      </c>
      <c r="I1" s="14" t="s">
        <v>11</v>
      </c>
      <c r="J1" s="14" t="s">
        <v>14</v>
      </c>
      <c r="K1" s="11" t="s">
        <v>7</v>
      </c>
      <c r="L1" s="11" t="s">
        <v>16</v>
      </c>
      <c r="M1" s="16" t="s">
        <v>17</v>
      </c>
      <c r="N1" s="11" t="s">
        <v>23</v>
      </c>
    </row>
    <row r="2" spans="1:14" s="15" customFormat="1" ht="12.75">
      <c r="A2" s="10"/>
      <c r="B2" s="11"/>
      <c r="C2" s="11"/>
      <c r="D2" s="11"/>
      <c r="E2" s="12"/>
      <c r="F2" s="12"/>
      <c r="G2" s="13" t="s">
        <v>12</v>
      </c>
      <c r="H2" s="11"/>
      <c r="I2" s="14" t="s">
        <v>13</v>
      </c>
      <c r="J2" s="14" t="s">
        <v>15</v>
      </c>
      <c r="K2" s="11"/>
      <c r="L2" s="11"/>
      <c r="M2" s="16"/>
      <c r="N2" s="18" t="s">
        <v>24</v>
      </c>
    </row>
    <row r="3" spans="1:10" ht="15">
      <c r="A3" s="3" t="s">
        <v>0</v>
      </c>
      <c r="B3" s="9">
        <v>845742345</v>
      </c>
      <c r="C3" s="9">
        <v>845843319</v>
      </c>
      <c r="D3" s="4">
        <f>C3-B3</f>
        <v>100974</v>
      </c>
      <c r="E3" s="6">
        <v>0.8851041666666667</v>
      </c>
      <c r="F3" s="6">
        <v>0.8852199074074073</v>
      </c>
      <c r="G3" s="2">
        <f>(F3-E3)*86400</f>
        <v>9.999999999988773</v>
      </c>
      <c r="H3" s="4">
        <f>D3/100</f>
        <v>1009.74</v>
      </c>
      <c r="I3" s="8">
        <f>G3/D3*1000000</f>
        <v>99.03539525015125</v>
      </c>
      <c r="J3" s="8">
        <f>H3*(48+8+10)*8/1000000</f>
        <v>0.53314272</v>
      </c>
    </row>
    <row r="4" spans="1:10" ht="15">
      <c r="A4" s="3">
        <f>(9.56+9.37+10.26+9.45+9.64+9.85)/6</f>
        <v>9.688333333333334</v>
      </c>
      <c r="B4" s="9">
        <v>845904937</v>
      </c>
      <c r="C4" s="9">
        <v>846007180</v>
      </c>
      <c r="D4" s="4">
        <f>C4-B4</f>
        <v>102243</v>
      </c>
      <c r="E4" s="6">
        <v>0.8852893518518519</v>
      </c>
      <c r="F4" s="6">
        <v>0.8853935185185186</v>
      </c>
      <c r="G4" s="2">
        <f>(F4-E4)*86400</f>
        <v>9.000000000001407</v>
      </c>
      <c r="H4" s="4">
        <f>D4/100</f>
        <v>1022.43</v>
      </c>
      <c r="I4" s="8">
        <f>G4/D4*1000000</f>
        <v>88.0255861037079</v>
      </c>
      <c r="J4" s="8">
        <f>H4*(48+8+10)*8/1000000</f>
        <v>0.5398430399999999</v>
      </c>
    </row>
    <row r="5" spans="2:10" ht="15">
      <c r="B5" s="9">
        <v>846124711</v>
      </c>
      <c r="C5" s="9">
        <v>846227082</v>
      </c>
      <c r="D5" s="4">
        <f>C5-B5</f>
        <v>102371</v>
      </c>
      <c r="E5" s="6">
        <v>0.8855324074074074</v>
      </c>
      <c r="F5" s="6">
        <v>0.885636574074074</v>
      </c>
      <c r="G5" s="2">
        <f>(F5-E5)*86400</f>
        <v>9.000000000001407</v>
      </c>
      <c r="H5" s="4">
        <f>D5/100</f>
        <v>1023.71</v>
      </c>
      <c r="I5" s="8">
        <f>G5/D5*1000000</f>
        <v>87.91552295084942</v>
      </c>
      <c r="J5" s="8">
        <f>H5*(48+8+10)*8/1000000</f>
        <v>0.54051888</v>
      </c>
    </row>
    <row r="6" spans="2:14" ht="15">
      <c r="B6" s="9"/>
      <c r="C6" s="9"/>
      <c r="D6" s="4">
        <f>SUM(D3:D5)</f>
        <v>305588</v>
      </c>
      <c r="G6" s="2">
        <f>SUM(G3:G5)</f>
        <v>27.999999999991587</v>
      </c>
      <c r="H6" s="4">
        <f>D6/100</f>
        <v>3055.88</v>
      </c>
      <c r="I6" s="8">
        <f>AVERAGE(I3:I5)</f>
        <v>91.65883476823619</v>
      </c>
      <c r="J6" s="8">
        <f>H6*(48+8+10)*8/1000000</f>
        <v>1.6135046400000002</v>
      </c>
      <c r="K6" s="9">
        <v>1005250</v>
      </c>
      <c r="L6" s="9">
        <v>88097</v>
      </c>
      <c r="M6" s="17">
        <f>L6/K6</f>
        <v>0.08763690624222831</v>
      </c>
      <c r="N6" s="4">
        <f>H6/A4*50</f>
        <v>15770.927232066057</v>
      </c>
    </row>
    <row r="8" spans="1:10" ht="15">
      <c r="A8" s="5" t="s">
        <v>1</v>
      </c>
      <c r="B8" s="9">
        <v>1066369037</v>
      </c>
      <c r="C8" s="9">
        <v>1066467291</v>
      </c>
      <c r="D8" s="4">
        <f>C8-B8</f>
        <v>98254</v>
      </c>
      <c r="E8" s="6">
        <v>0.2460416666666667</v>
      </c>
      <c r="F8" s="6">
        <v>0.2461458333333333</v>
      </c>
      <c r="G8" s="2">
        <f>(F8-E8)*86400</f>
        <v>8.99999999999661</v>
      </c>
      <c r="H8" s="4">
        <f>D8/100</f>
        <v>982.54</v>
      </c>
      <c r="I8" s="8">
        <f>G8/D8*1000000</f>
        <v>91.59932420050697</v>
      </c>
      <c r="J8" s="8">
        <f aca="true" t="shared" si="0" ref="J8:J32">H8*(48+8+10)*8/1000000</f>
        <v>0.51878112</v>
      </c>
    </row>
    <row r="9" spans="1:10" ht="15">
      <c r="A9" s="3">
        <f>(9.08+9.36+9.49+9.33+9.33+8.84)/6</f>
        <v>9.238333333333332</v>
      </c>
      <c r="B9" s="9">
        <v>1066478506</v>
      </c>
      <c r="C9" s="9">
        <v>1066578867</v>
      </c>
      <c r="D9" s="4">
        <f>C9-B9</f>
        <v>100361</v>
      </c>
      <c r="E9" s="6">
        <v>0.2461458333333333</v>
      </c>
      <c r="F9" s="6">
        <v>0.24625</v>
      </c>
      <c r="G9" s="2">
        <f>(F9-E9)*86400</f>
        <v>9.000000000001407</v>
      </c>
      <c r="H9" s="4">
        <f>D9/100</f>
        <v>1003.61</v>
      </c>
      <c r="I9" s="8">
        <f>G9/D9*1000000</f>
        <v>89.67626867011495</v>
      </c>
      <c r="J9" s="8">
        <f t="shared" si="0"/>
        <v>0.52990608</v>
      </c>
    </row>
    <row r="10" spans="2:10" ht="15">
      <c r="B10" s="9">
        <v>1066578964</v>
      </c>
      <c r="C10" s="9">
        <v>1066678456</v>
      </c>
      <c r="D10" s="4">
        <f>C10-B10</f>
        <v>99492</v>
      </c>
      <c r="E10" s="6">
        <v>0.24625</v>
      </c>
      <c r="F10" s="6">
        <v>0.24635416666666665</v>
      </c>
      <c r="G10" s="2">
        <f>(F10-E10)*86400</f>
        <v>8.999999999999009</v>
      </c>
      <c r="H10" s="4">
        <f>D10/100</f>
        <v>994.92</v>
      </c>
      <c r="I10" s="8">
        <f>G10/D10*1000000</f>
        <v>90.45953443491948</v>
      </c>
      <c r="J10" s="8">
        <f t="shared" si="0"/>
        <v>0.52531776</v>
      </c>
    </row>
    <row r="11" spans="2:14" ht="15">
      <c r="B11" s="9"/>
      <c r="C11" s="9"/>
      <c r="D11" s="4">
        <f>SUM(D8:D10)</f>
        <v>298107</v>
      </c>
      <c r="G11" s="2">
        <f>SUM(G8:G10)</f>
        <v>26.999999999997026</v>
      </c>
      <c r="H11" s="4">
        <f>D11/100</f>
        <v>2981.07</v>
      </c>
      <c r="I11" s="8">
        <f>AVERAGE(I8:I10)</f>
        <v>90.5783757685138</v>
      </c>
      <c r="J11" s="8">
        <f t="shared" si="0"/>
        <v>1.5740049600000001</v>
      </c>
      <c r="K11" s="9">
        <v>1485097</v>
      </c>
      <c r="L11" s="9">
        <v>87800</v>
      </c>
      <c r="M11" s="17">
        <f>L11/K11</f>
        <v>0.05912071736728308</v>
      </c>
      <c r="N11" s="4">
        <f>H11/A9*50</f>
        <v>16134.241385531306</v>
      </c>
    </row>
    <row r="13" spans="1:10" ht="15">
      <c r="A13" s="3" t="s">
        <v>2</v>
      </c>
      <c r="B13" s="9">
        <v>857285369</v>
      </c>
      <c r="C13" s="9">
        <v>857384372</v>
      </c>
      <c r="D13" s="4">
        <f>C13-B13</f>
        <v>99003</v>
      </c>
      <c r="E13" s="6">
        <v>0.14009259259259257</v>
      </c>
      <c r="F13" s="6">
        <v>0.14021990740740742</v>
      </c>
      <c r="G13" s="2">
        <f>(F13-E13)*86400</f>
        <v>11.000000000002519</v>
      </c>
      <c r="H13" s="4">
        <f>D13/100</f>
        <v>990.03</v>
      </c>
      <c r="I13" s="8">
        <f>G13/D13*1000000</f>
        <v>111.10774420979686</v>
      </c>
      <c r="J13" s="8">
        <f t="shared" si="0"/>
        <v>0.52273584</v>
      </c>
    </row>
    <row r="14" spans="1:10" ht="15">
      <c r="A14" s="3">
        <f>(11.45+11.56+11.69+12.15+11.91+11.51)/6</f>
        <v>11.711666666666666</v>
      </c>
      <c r="B14" s="9">
        <v>857442135</v>
      </c>
      <c r="C14" s="9">
        <v>857545287</v>
      </c>
      <c r="D14" s="4">
        <f>C14-B14</f>
        <v>103152</v>
      </c>
      <c r="E14" s="6">
        <v>0.14030092592592594</v>
      </c>
      <c r="F14" s="6">
        <v>0.14043981481481482</v>
      </c>
      <c r="G14" s="2">
        <f>(F14-E14)*86400</f>
        <v>11.999999999999478</v>
      </c>
      <c r="H14" s="4">
        <f>D14/100</f>
        <v>1031.52</v>
      </c>
      <c r="I14" s="8">
        <f>G14/D14*1000000</f>
        <v>116.33317822242397</v>
      </c>
      <c r="J14" s="8">
        <f t="shared" si="0"/>
        <v>0.5446425599999999</v>
      </c>
    </row>
    <row r="15" spans="2:10" ht="15">
      <c r="B15" s="9">
        <v>857860501</v>
      </c>
      <c r="C15" s="9">
        <v>857959559</v>
      </c>
      <c r="D15" s="4">
        <f>C15-B15</f>
        <v>99058</v>
      </c>
      <c r="E15" s="6">
        <v>0.14086805555555557</v>
      </c>
      <c r="F15" s="6">
        <v>0.14100694444444445</v>
      </c>
      <c r="G15" s="2">
        <f>(F15-E15)*86400</f>
        <v>11.999999999999478</v>
      </c>
      <c r="H15" s="4">
        <f>D15/100</f>
        <v>990.58</v>
      </c>
      <c r="I15" s="8">
        <f>G15/D15*1000000</f>
        <v>121.14114962950471</v>
      </c>
      <c r="J15" s="8">
        <f t="shared" si="0"/>
        <v>0.5230262400000001</v>
      </c>
    </row>
    <row r="16" spans="2:14" ht="15">
      <c r="B16" s="9"/>
      <c r="C16" s="9"/>
      <c r="D16" s="4">
        <f>SUM(D13:D15)</f>
        <v>301213</v>
      </c>
      <c r="G16" s="2">
        <f>SUM(G13:G15)</f>
        <v>35.00000000000148</v>
      </c>
      <c r="H16" s="4">
        <f>D16/100</f>
        <v>3012.13</v>
      </c>
      <c r="I16" s="8">
        <f>AVERAGE(I13:I15)</f>
        <v>116.19402402057517</v>
      </c>
      <c r="J16" s="8">
        <f t="shared" si="0"/>
        <v>1.59040464</v>
      </c>
      <c r="K16" s="9">
        <v>1137574</v>
      </c>
      <c r="L16" s="9">
        <v>53734</v>
      </c>
      <c r="M16" s="17">
        <f>L16/K16</f>
        <v>0.04723560840877165</v>
      </c>
      <c r="N16" s="4">
        <f>H16/A14*50</f>
        <v>12859.527536644373</v>
      </c>
    </row>
    <row r="17" spans="2:12" ht="15">
      <c r="B17" s="9"/>
      <c r="C17" s="9"/>
      <c r="K17" s="9"/>
      <c r="L17" s="9"/>
    </row>
    <row r="18" spans="1:15" ht="15">
      <c r="A18" s="3" t="s">
        <v>21</v>
      </c>
      <c r="B18" s="9"/>
      <c r="C18" s="9"/>
      <c r="G18" s="4"/>
      <c r="H18" s="4">
        <f>H6+H11+H16</f>
        <v>9049.080000000002</v>
      </c>
      <c r="I18" s="8">
        <f>AVERAGE(I6,I11,I16)</f>
        <v>99.47707818577506</v>
      </c>
      <c r="J18" s="8">
        <f>J6+J11+J16</f>
        <v>4.77791424</v>
      </c>
      <c r="K18" s="4">
        <f>K6+K11+K16</f>
        <v>3627921</v>
      </c>
      <c r="L18" s="4">
        <f>L6+L11+L16</f>
        <v>229631</v>
      </c>
      <c r="M18" s="17">
        <f>AVERAGE(M6:M16)</f>
        <v>0.064664410672761</v>
      </c>
      <c r="N18" s="4">
        <f>N6+N11+N16</f>
        <v>44764.696154241734</v>
      </c>
      <c r="O18" s="8">
        <f>N18*(48+8+10)*8/1000000</f>
        <v>23.635759569439635</v>
      </c>
    </row>
    <row r="19" spans="2:12" ht="15">
      <c r="B19" s="9"/>
      <c r="C19" s="9"/>
      <c r="K19" s="9"/>
      <c r="L19" s="9"/>
    </row>
    <row r="20" ht="15">
      <c r="A20" s="1" t="s">
        <v>18</v>
      </c>
    </row>
    <row r="21" ht="15">
      <c r="A21" s="1" t="s">
        <v>20</v>
      </c>
    </row>
    <row r="22" spans="1:10" ht="15">
      <c r="A22" s="1" t="s">
        <v>19</v>
      </c>
      <c r="B22" s="9">
        <v>139149</v>
      </c>
      <c r="C22" s="9">
        <v>204762</v>
      </c>
      <c r="D22" s="4">
        <f>C22-B22</f>
        <v>65613</v>
      </c>
      <c r="E22" s="6">
        <v>0.008391203703703705</v>
      </c>
      <c r="F22" s="6">
        <v>0.008425925925925925</v>
      </c>
      <c r="G22" s="2">
        <f>(F22-E22)*86400</f>
        <v>2.9999999999998694</v>
      </c>
      <c r="H22" s="4">
        <f>D22/100</f>
        <v>656.13</v>
      </c>
      <c r="I22" s="8">
        <f>G22/D22*1000000</f>
        <v>45.722646426773196</v>
      </c>
      <c r="J22" s="8">
        <f t="shared" si="0"/>
        <v>0.34643664</v>
      </c>
    </row>
    <row r="23" spans="1:10" ht="15">
      <c r="A23" s="3">
        <f>(2.64+2.93+2.93+3.32+3.32+3.57)/6</f>
        <v>3.1183333333333336</v>
      </c>
      <c r="B23" s="9">
        <v>205619</v>
      </c>
      <c r="C23" s="9">
        <v>280629</v>
      </c>
      <c r="D23" s="4">
        <f>C23-B23</f>
        <v>75010</v>
      </c>
      <c r="E23" s="6">
        <v>0.008425925925925925</v>
      </c>
      <c r="F23" s="6">
        <v>0.008472222222222221</v>
      </c>
      <c r="G23" s="2">
        <f>(F23-E23)*86400</f>
        <v>3.999999999999976</v>
      </c>
      <c r="H23" s="4">
        <f>D23/100</f>
        <v>750.1</v>
      </c>
      <c r="I23" s="8">
        <f>G23/D23*1000000</f>
        <v>53.32622317024365</v>
      </c>
      <c r="J23" s="8">
        <f t="shared" si="0"/>
        <v>0.3960528</v>
      </c>
    </row>
    <row r="24" spans="2:10" ht="15">
      <c r="B24" s="9">
        <v>280641</v>
      </c>
      <c r="C24" s="9">
        <v>362185</v>
      </c>
      <c r="D24" s="4">
        <f>C24-B24</f>
        <v>81544</v>
      </c>
      <c r="E24" s="6">
        <v>0.008472222222222221</v>
      </c>
      <c r="F24" s="6">
        <v>0.008506944444444444</v>
      </c>
      <c r="G24" s="2">
        <f>(F24-E24)*86400</f>
        <v>3.0000000000000195</v>
      </c>
      <c r="H24" s="4">
        <f>D24/100</f>
        <v>815.44</v>
      </c>
      <c r="I24" s="8">
        <f>G24/D24*1000000</f>
        <v>36.7899538899247</v>
      </c>
      <c r="J24" s="8">
        <f t="shared" si="0"/>
        <v>0.43055232</v>
      </c>
    </row>
    <row r="25" spans="2:10" ht="15">
      <c r="B25" s="9"/>
      <c r="C25" s="9"/>
      <c r="D25" s="4">
        <f>SUM(D22:D24)</f>
        <v>222167</v>
      </c>
      <c r="G25" s="2">
        <f>SUM(G22:G24)</f>
        <v>9.999999999999865</v>
      </c>
      <c r="H25" s="4">
        <f>D25/100</f>
        <v>2221.67</v>
      </c>
      <c r="I25" s="8">
        <f>AVERAGE(I22:I24)</f>
        <v>45.27960782898052</v>
      </c>
      <c r="J25" s="8">
        <f t="shared" si="0"/>
        <v>1.17304176</v>
      </c>
    </row>
    <row r="26" spans="1:3" ht="15">
      <c r="A26" s="3" t="s">
        <v>3</v>
      </c>
      <c r="B26" s="9"/>
      <c r="C26" s="9"/>
    </row>
    <row r="27" spans="1:10" ht="15">
      <c r="A27" s="3">
        <f>(13.73+18.76+18.76+20.84+20.84+16.31+16.27+17.65+17.66+17.91)/10</f>
        <v>17.872999999999998</v>
      </c>
      <c r="B27" s="9">
        <v>1068799</v>
      </c>
      <c r="C27" s="9">
        <v>1448393</v>
      </c>
      <c r="D27" s="4">
        <f>C27-B27</f>
        <v>379594</v>
      </c>
      <c r="E27" s="6">
        <v>0.0005324074074074074</v>
      </c>
      <c r="F27" s="6">
        <v>0.0007175925925925927</v>
      </c>
      <c r="G27" s="2">
        <f>(F27-E27)*86400</f>
        <v>16.000000000000007</v>
      </c>
      <c r="H27" s="4">
        <f aca="true" t="shared" si="1" ref="H27:H32">D27/100</f>
        <v>3795.94</v>
      </c>
      <c r="I27" s="8">
        <f>G27/D27*1000000</f>
        <v>42.150297423036214</v>
      </c>
      <c r="J27" s="8">
        <f t="shared" si="0"/>
        <v>2.00425632</v>
      </c>
    </row>
    <row r="28" spans="2:10" ht="15">
      <c r="B28" s="9">
        <v>1448784</v>
      </c>
      <c r="C28" s="9">
        <v>1924680</v>
      </c>
      <c r="D28" s="4">
        <f>C28-B28</f>
        <v>475896</v>
      </c>
      <c r="E28" s="6">
        <v>0.0007175925925925927</v>
      </c>
      <c r="F28" s="6">
        <v>0.0009606481481481481</v>
      </c>
      <c r="G28" s="2">
        <f>(F28-E28)*86400</f>
        <v>20.999999999999986</v>
      </c>
      <c r="H28" s="4">
        <f t="shared" si="1"/>
        <v>4758.96</v>
      </c>
      <c r="I28" s="8">
        <f>G28/D28*1000000</f>
        <v>44.12728831509403</v>
      </c>
      <c r="J28" s="8">
        <f t="shared" si="0"/>
        <v>2.51273088</v>
      </c>
    </row>
    <row r="29" spans="2:10" ht="15">
      <c r="B29" s="9">
        <v>1925217</v>
      </c>
      <c r="C29" s="9">
        <v>2299077</v>
      </c>
      <c r="D29" s="4">
        <f>C29-B29</f>
        <v>373860</v>
      </c>
      <c r="E29" s="6">
        <v>0.0009606481481481481</v>
      </c>
      <c r="F29" s="6">
        <v>0.0011458333333333333</v>
      </c>
      <c r="G29" s="2">
        <f>(F29-E29)*86400</f>
        <v>16.000000000000007</v>
      </c>
      <c r="H29" s="4">
        <f t="shared" si="1"/>
        <v>3738.6</v>
      </c>
      <c r="I29" s="8">
        <f>G29/D29*1000000</f>
        <v>42.7967688439523</v>
      </c>
      <c r="J29" s="8">
        <f t="shared" si="0"/>
        <v>1.9739808</v>
      </c>
    </row>
    <row r="30" spans="2:10" ht="15">
      <c r="B30" s="9">
        <v>2315184</v>
      </c>
      <c r="C30" s="9">
        <v>2713095</v>
      </c>
      <c r="D30" s="4">
        <f>C30-B30</f>
        <v>397911</v>
      </c>
      <c r="E30" s="6">
        <v>0.0011458333333333333</v>
      </c>
      <c r="F30" s="6">
        <v>0.0013541666666666667</v>
      </c>
      <c r="G30" s="2">
        <f>(F30-E30)*86400</f>
        <v>18.000000000000004</v>
      </c>
      <c r="H30" s="4">
        <f t="shared" si="1"/>
        <v>3979.11</v>
      </c>
      <c r="I30" s="8">
        <f>G30/D30*1000000</f>
        <v>45.236246296282346</v>
      </c>
      <c r="J30" s="8">
        <f t="shared" si="0"/>
        <v>2.10097008</v>
      </c>
    </row>
    <row r="31" spans="2:10" ht="15">
      <c r="B31" s="9">
        <v>2760903</v>
      </c>
      <c r="C31" s="9">
        <v>3168169</v>
      </c>
      <c r="D31" s="4">
        <f>C31-B31</f>
        <v>407266</v>
      </c>
      <c r="E31" s="6">
        <v>0.0013773148148148147</v>
      </c>
      <c r="F31" s="6">
        <v>0.001574074074074074</v>
      </c>
      <c r="G31" s="2">
        <f>(F31-E31)*86400</f>
        <v>17.00000000000001</v>
      </c>
      <c r="H31" s="4">
        <f t="shared" si="1"/>
        <v>4072.66</v>
      </c>
      <c r="I31" s="8">
        <f>G31/D31*1000000</f>
        <v>41.741760913015106</v>
      </c>
      <c r="J31" s="8">
        <f t="shared" si="0"/>
        <v>2.15036448</v>
      </c>
    </row>
    <row r="32" spans="4:14" ht="15">
      <c r="D32" s="4">
        <f>SUM(D27:D31)</f>
        <v>2034527</v>
      </c>
      <c r="G32" s="2">
        <f>SUM(G27:G31)</f>
        <v>88.00000000000001</v>
      </c>
      <c r="H32" s="4">
        <f t="shared" si="1"/>
        <v>20345.27</v>
      </c>
      <c r="I32" s="8">
        <f>AVERAGE(I27:I31)</f>
        <v>43.21047235827599</v>
      </c>
      <c r="J32" s="8">
        <f t="shared" si="0"/>
        <v>10.74230256</v>
      </c>
      <c r="K32" s="9">
        <v>5609003</v>
      </c>
      <c r="L32" s="9">
        <v>469287</v>
      </c>
      <c r="M32" s="17">
        <f>L32/K32</f>
        <v>0.08366674077371683</v>
      </c>
      <c r="N32" s="4">
        <f>H32/A27*50</f>
        <v>56916.214401611374</v>
      </c>
    </row>
    <row r="34" ht="12.75">
      <c r="A34" s="3" t="s">
        <v>22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Mills</dc:creator>
  <cp:keywords/>
  <dc:description/>
  <cp:lastModifiedBy>David L. Mills</cp:lastModifiedBy>
  <dcterms:created xsi:type="dcterms:W3CDTF">2004-10-23T03:22:08Z</dcterms:created>
  <dcterms:modified xsi:type="dcterms:W3CDTF">2004-10-29T01:58:28Z</dcterms:modified>
  <cp:category/>
  <cp:version/>
  <cp:contentType/>
  <cp:contentStatus/>
</cp:coreProperties>
</file>